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Z:\DEF\Compres\Compres\Contractació_administrativa\6-serveis\P.O. Harmonitzat\2025\Turbos\PPT\PPT DEFINITIU\"/>
    </mc:Choice>
  </mc:AlternateContent>
  <bookViews>
    <workbookView xWindow="-120" yWindow="-120" windowWidth="29040" windowHeight="15840" activeTab="1"/>
  </bookViews>
  <sheets>
    <sheet name="Hoja1" sheetId="1" r:id="rId1"/>
    <sheet name="DEF" sheetId="2" r:id="rId2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8" i="2" l="1"/>
  <c r="F15" i="2"/>
  <c r="H12" i="1"/>
  <c r="H13" i="1"/>
  <c r="H14" i="1"/>
  <c r="H15" i="1"/>
  <c r="H16" i="1"/>
  <c r="H11" i="1"/>
  <c r="R16" i="1"/>
  <c r="R14" i="1"/>
  <c r="S10" i="1"/>
  <c r="R10" i="1"/>
  <c r="G23" i="1"/>
  <c r="G25" i="1" s="1"/>
  <c r="F23" i="1"/>
  <c r="F25" i="1" s="1"/>
  <c r="F27" i="1" s="1"/>
  <c r="F29" i="1" s="1"/>
  <c r="G33" i="1"/>
  <c r="G32" i="1"/>
  <c r="E33" i="1"/>
  <c r="E32" i="1"/>
  <c r="D33" i="1"/>
  <c r="D32" i="1"/>
  <c r="H17" i="1"/>
  <c r="H8" i="1"/>
  <c r="N23" i="1"/>
  <c r="N25" i="1" s="1"/>
  <c r="M23" i="1"/>
  <c r="O23" i="1" s="1"/>
  <c r="O25" i="1" s="1"/>
  <c r="O16" i="1"/>
  <c r="N14" i="1"/>
  <c r="M14" i="1"/>
  <c r="O14" i="1" s="1"/>
  <c r="O13" i="1"/>
  <c r="N11" i="1"/>
  <c r="M11" i="1"/>
  <c r="O11" i="1" s="1"/>
  <c r="N8" i="1"/>
  <c r="O7" i="1"/>
  <c r="O6" i="1"/>
  <c r="E23" i="1"/>
  <c r="H23" i="1" l="1"/>
  <c r="H25" i="1"/>
  <c r="G27" i="1"/>
  <c r="O8" i="1"/>
  <c r="N17" i="1"/>
  <c r="N27" i="1" s="1"/>
  <c r="N29" i="1" s="1"/>
  <c r="O17" i="1"/>
  <c r="O27" i="1" s="1"/>
  <c r="F17" i="1"/>
  <c r="G17" i="1"/>
  <c r="G16" i="1"/>
  <c r="G13" i="1"/>
  <c r="G11" i="1"/>
  <c r="F11" i="1"/>
  <c r="F14" i="1"/>
  <c r="E14" i="1"/>
  <c r="G14" i="1" s="1"/>
  <c r="E11" i="1"/>
  <c r="G8" i="1"/>
  <c r="F8" i="1"/>
  <c r="G7" i="1"/>
  <c r="G6" i="1"/>
  <c r="H27" i="1" l="1"/>
  <c r="G29" i="1"/>
  <c r="H29" i="1" s="1"/>
  <c r="O29" i="1"/>
</calcChain>
</file>

<file path=xl/sharedStrings.xml><?xml version="1.0" encoding="utf-8"?>
<sst xmlns="http://schemas.openxmlformats.org/spreadsheetml/2006/main" count="84" uniqueCount="29">
  <si>
    <t>3.1.-Manteniment preventiu</t>
  </si>
  <si>
    <t>3.2.-Manteniment predictiu</t>
  </si>
  <si>
    <t>Preu hora sense IVA</t>
  </si>
  <si>
    <t>Preu hora amb IVA</t>
  </si>
  <si>
    <t>Import màxim licitació sense IVA</t>
  </si>
  <si>
    <t>Import màxim licitació amb IVA</t>
  </si>
  <si>
    <t>3.-PARTIDES FIXES</t>
  </si>
  <si>
    <t>Total Partida fixa</t>
  </si>
  <si>
    <t>4.-PARTIDA VARIABLE</t>
  </si>
  <si>
    <t>€/h Horari diürn: de 6:00 a 22:00 h</t>
  </si>
  <si>
    <t>Previsió 600h</t>
  </si>
  <si>
    <t xml:space="preserve">Previsió Materials  </t>
  </si>
  <si>
    <t>Total Partida variable</t>
  </si>
  <si>
    <t>Previsió 50h</t>
  </si>
  <si>
    <t>4.-Partida variable</t>
  </si>
  <si>
    <t>Preu Kg sense IVA</t>
  </si>
  <si>
    <t>Preu kg   amb IVA</t>
  </si>
  <si>
    <t>Previsió Gas Refrigerant</t>
  </si>
  <si>
    <t>Previsió 2.160 Kg</t>
  </si>
  <si>
    <t>Total partida variable</t>
  </si>
  <si>
    <t>Total partida fixa i variable</t>
  </si>
  <si>
    <t>dif</t>
  </si>
  <si>
    <t>Comsun gas 2023</t>
  </si>
  <si>
    <t>Comsum gas 2024</t>
  </si>
  <si>
    <t>Previsió Gas Refrigerant previsó en kg:</t>
  </si>
  <si>
    <t>Previsió 400 h</t>
  </si>
  <si>
    <t>Previsió 33 h</t>
  </si>
  <si>
    <t>Model d'oferta econòmica</t>
  </si>
  <si>
    <t>Nom de l'empresa i signatura de l'apoderat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</si>
</sst>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5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  <font>
      <b/>
      <sz val="11"/>
      <name val="Aptos Narrow"/>
      <family val="2"/>
      <scheme val="minor"/>
    </font>
    <font>
      <b/>
      <u/>
      <sz val="11"/>
      <color theme="1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auto="1"/>
      </right>
      <top style="thin">
        <color indexed="64"/>
      </top>
      <bottom/>
      <diagonal/>
    </border>
    <border>
      <left style="thin">
        <color indexed="64"/>
      </left>
      <right style="thick">
        <color auto="1"/>
      </right>
      <top/>
      <bottom/>
      <diagonal/>
    </border>
    <border>
      <left style="thick">
        <color auto="1"/>
      </left>
      <right style="thin">
        <color indexed="64"/>
      </right>
      <top style="thin">
        <color indexed="64"/>
      </top>
      <bottom/>
      <diagonal/>
    </border>
    <border>
      <left style="thick">
        <color auto="1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auto="1"/>
      </right>
      <top style="medium">
        <color indexed="64"/>
      </top>
      <bottom style="medium">
        <color indexed="64"/>
      </bottom>
      <diagonal/>
    </border>
    <border>
      <left style="thick">
        <color auto="1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auto="1"/>
      </right>
      <top/>
      <bottom style="thin">
        <color indexed="64"/>
      </bottom>
      <diagonal/>
    </border>
    <border>
      <left style="thin">
        <color indexed="64"/>
      </left>
      <right style="thick">
        <color auto="1"/>
      </right>
      <top style="thin">
        <color indexed="64"/>
      </top>
      <bottom style="thin">
        <color indexed="64"/>
      </bottom>
      <diagonal/>
    </border>
    <border>
      <left style="thick">
        <color auto="1"/>
      </left>
      <right/>
      <top style="thin">
        <color indexed="64"/>
      </top>
      <bottom style="thin">
        <color indexed="64"/>
      </bottom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thick">
        <color auto="1"/>
      </right>
      <top style="medium">
        <color indexed="64"/>
      </top>
      <bottom style="medium">
        <color indexed="64"/>
      </bottom>
      <diagonal/>
    </border>
    <border>
      <left style="thick">
        <color auto="1"/>
      </left>
      <right style="thin">
        <color indexed="64"/>
      </right>
      <top/>
      <bottom/>
      <diagonal/>
    </border>
    <border>
      <left style="thin">
        <color indexed="64"/>
      </left>
      <right style="thick">
        <color auto="1"/>
      </right>
      <top style="medium">
        <color indexed="64"/>
      </top>
      <bottom/>
      <diagonal/>
    </border>
    <border>
      <left style="thick">
        <color auto="1"/>
      </left>
      <right style="thin">
        <color indexed="64"/>
      </right>
      <top style="medium">
        <color indexed="64"/>
      </top>
      <bottom/>
      <diagonal/>
    </border>
    <border>
      <left style="thick">
        <color auto="1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ck">
        <color auto="1"/>
      </right>
      <top style="medium">
        <color indexed="64"/>
      </top>
      <bottom style="medium">
        <color indexed="64"/>
      </bottom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</borders>
  <cellStyleXfs count="1">
    <xf numFmtId="0" fontId="0" fillId="0" borderId="0"/>
  </cellStyleXfs>
  <cellXfs count="94">
    <xf numFmtId="0" fontId="0" fillId="0" borderId="0" xfId="0"/>
    <xf numFmtId="0" fontId="0" fillId="0" borderId="1" xfId="0" applyBorder="1"/>
    <xf numFmtId="0" fontId="0" fillId="0" borderId="3" xfId="0" applyBorder="1"/>
    <xf numFmtId="0" fontId="2" fillId="0" borderId="3" xfId="0" applyFont="1" applyBorder="1" applyAlignment="1">
      <alignment wrapText="1"/>
    </xf>
    <xf numFmtId="0" fontId="0" fillId="0" borderId="3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4" xfId="0" applyBorder="1"/>
    <xf numFmtId="0" fontId="0" fillId="0" borderId="10" xfId="0" applyBorder="1"/>
    <xf numFmtId="0" fontId="2" fillId="0" borderId="17" xfId="0" applyFont="1" applyBorder="1" applyAlignment="1">
      <alignment wrapText="1"/>
    </xf>
    <xf numFmtId="164" fontId="0" fillId="0" borderId="1" xfId="0" applyNumberFormat="1" applyBorder="1" applyAlignment="1">
      <alignment horizontal="right" vertical="center"/>
    </xf>
    <xf numFmtId="164" fontId="0" fillId="0" borderId="1" xfId="0" applyNumberFormat="1" applyBorder="1"/>
    <xf numFmtId="164" fontId="0" fillId="0" borderId="4" xfId="0" applyNumberFormat="1" applyBorder="1"/>
    <xf numFmtId="164" fontId="0" fillId="0" borderId="5" xfId="0" applyNumberFormat="1" applyBorder="1"/>
    <xf numFmtId="164" fontId="1" fillId="0" borderId="1" xfId="0" applyNumberFormat="1" applyFont="1" applyBorder="1"/>
    <xf numFmtId="164" fontId="1" fillId="0" borderId="1" xfId="0" applyNumberFormat="1" applyFont="1" applyBorder="1" applyAlignment="1">
      <alignment horizontal="right"/>
    </xf>
    <xf numFmtId="164" fontId="1" fillId="0" borderId="11" xfId="0" applyNumberFormat="1" applyFont="1" applyBorder="1"/>
    <xf numFmtId="164" fontId="1" fillId="0" borderId="16" xfId="0" applyNumberFormat="1" applyFont="1" applyBorder="1"/>
    <xf numFmtId="164" fontId="3" fillId="0" borderId="11" xfId="0" applyNumberFormat="1" applyFont="1" applyBorder="1"/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1" fillId="0" borderId="28" xfId="0" applyFont="1" applyBorder="1"/>
    <xf numFmtId="164" fontId="0" fillId="0" borderId="29" xfId="0" applyNumberFormat="1" applyBorder="1"/>
    <xf numFmtId="0" fontId="1" fillId="0" borderId="22" xfId="0" applyFont="1" applyBorder="1"/>
    <xf numFmtId="164" fontId="0" fillId="0" borderId="30" xfId="0" applyNumberFormat="1" applyBorder="1"/>
    <xf numFmtId="164" fontId="1" fillId="0" borderId="30" xfId="0" applyNumberFormat="1" applyFont="1" applyBorder="1"/>
    <xf numFmtId="0" fontId="0" fillId="0" borderId="32" xfId="0" applyBorder="1"/>
    <xf numFmtId="0" fontId="0" fillId="0" borderId="33" xfId="0" applyBorder="1"/>
    <xf numFmtId="164" fontId="0" fillId="0" borderId="30" xfId="0" applyNumberFormat="1" applyBorder="1" applyAlignment="1">
      <alignment horizontal="right" vertical="center"/>
    </xf>
    <xf numFmtId="164" fontId="1" fillId="0" borderId="30" xfId="0" applyNumberFormat="1" applyFont="1" applyBorder="1" applyAlignment="1">
      <alignment horizontal="right"/>
    </xf>
    <xf numFmtId="164" fontId="1" fillId="0" borderId="35" xfId="0" applyNumberFormat="1" applyFont="1" applyBorder="1"/>
    <xf numFmtId="164" fontId="1" fillId="0" borderId="40" xfId="0" applyNumberFormat="1" applyFont="1" applyBorder="1"/>
    <xf numFmtId="0" fontId="1" fillId="0" borderId="0" xfId="0" applyFont="1" applyAlignment="1">
      <alignment horizontal="right"/>
    </xf>
    <xf numFmtId="164" fontId="3" fillId="0" borderId="40" xfId="0" applyNumberFormat="1" applyFont="1" applyBorder="1"/>
    <xf numFmtId="0" fontId="0" fillId="0" borderId="41" xfId="0" applyBorder="1"/>
    <xf numFmtId="0" fontId="0" fillId="0" borderId="42" xfId="0" applyBorder="1"/>
    <xf numFmtId="0" fontId="0" fillId="0" borderId="43" xfId="0" applyBorder="1"/>
    <xf numFmtId="0" fontId="1" fillId="0" borderId="0" xfId="0" applyFont="1"/>
    <xf numFmtId="10" fontId="1" fillId="0" borderId="0" xfId="0" applyNumberFormat="1" applyFont="1"/>
    <xf numFmtId="0" fontId="0" fillId="4" borderId="44" xfId="0" applyFill="1" applyBorder="1"/>
    <xf numFmtId="0" fontId="0" fillId="4" borderId="45" xfId="0" applyFill="1" applyBorder="1"/>
    <xf numFmtId="164" fontId="0" fillId="4" borderId="45" xfId="0" applyNumberFormat="1" applyFill="1" applyBorder="1"/>
    <xf numFmtId="164" fontId="0" fillId="4" borderId="46" xfId="0" applyNumberFormat="1" applyFill="1" applyBorder="1"/>
    <xf numFmtId="0" fontId="0" fillId="4" borderId="47" xfId="0" applyFill="1" applyBorder="1"/>
    <xf numFmtId="0" fontId="0" fillId="4" borderId="48" xfId="0" applyFill="1" applyBorder="1"/>
    <xf numFmtId="164" fontId="0" fillId="4" borderId="48" xfId="0" applyNumberFormat="1" applyFill="1" applyBorder="1"/>
    <xf numFmtId="164" fontId="0" fillId="4" borderId="49" xfId="0" applyNumberFormat="1" applyFill="1" applyBorder="1"/>
    <xf numFmtId="0" fontId="0" fillId="0" borderId="10" xfId="0" applyBorder="1" applyAlignment="1">
      <alignment horizontal="center"/>
    </xf>
    <xf numFmtId="10" fontId="0" fillId="0" borderId="0" xfId="0" applyNumberFormat="1"/>
    <xf numFmtId="0" fontId="4" fillId="0" borderId="0" xfId="0" applyFont="1" applyFill="1"/>
    <xf numFmtId="0" fontId="4" fillId="0" borderId="0" xfId="0" applyFont="1"/>
    <xf numFmtId="0" fontId="1" fillId="2" borderId="26" xfId="0" applyFont="1" applyFill="1" applyBorder="1" applyAlignment="1">
      <alignment horizontal="center"/>
    </xf>
    <xf numFmtId="0" fontId="1" fillId="2" borderId="14" xfId="0" applyFont="1" applyFill="1" applyBorder="1" applyAlignment="1">
      <alignment horizontal="center"/>
    </xf>
    <xf numFmtId="0" fontId="1" fillId="2" borderId="27" xfId="0" applyFont="1" applyFill="1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6" xfId="0" applyBorder="1" applyAlignment="1">
      <alignment horizontal="center"/>
    </xf>
    <xf numFmtId="0" fontId="1" fillId="0" borderId="23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31" xfId="0" applyFont="1" applyBorder="1" applyAlignment="1">
      <alignment horizontal="right"/>
    </xf>
    <xf numFmtId="0" fontId="1" fillId="0" borderId="9" xfId="0" applyFont="1" applyBorder="1" applyAlignment="1">
      <alignment horizontal="right"/>
    </xf>
    <xf numFmtId="0" fontId="1" fillId="0" borderId="3" xfId="0" applyFont="1" applyBorder="1" applyAlignment="1">
      <alignment horizontal="right"/>
    </xf>
    <xf numFmtId="0" fontId="1" fillId="3" borderId="34" xfId="0" applyFont="1" applyFill="1" applyBorder="1" applyAlignment="1">
      <alignment horizontal="center"/>
    </xf>
    <xf numFmtId="0" fontId="1" fillId="3" borderId="13" xfId="0" applyFont="1" applyFill="1" applyBorder="1" applyAlignment="1">
      <alignment horizontal="center"/>
    </xf>
    <xf numFmtId="0" fontId="1" fillId="3" borderId="35" xfId="0" applyFont="1" applyFill="1" applyBorder="1" applyAlignment="1">
      <alignment horizontal="center"/>
    </xf>
    <xf numFmtId="0" fontId="1" fillId="0" borderId="2" xfId="0" applyFont="1" applyBorder="1" applyAlignment="1">
      <alignment horizontal="right"/>
    </xf>
    <xf numFmtId="0" fontId="1" fillId="0" borderId="36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164" fontId="0" fillId="0" borderId="37" xfId="0" applyNumberFormat="1" applyBorder="1" applyAlignment="1">
      <alignment horizontal="right" vertical="center"/>
    </xf>
    <xf numFmtId="164" fontId="0" fillId="0" borderId="29" xfId="0" applyNumberFormat="1" applyBorder="1" applyAlignment="1">
      <alignment horizontal="right" vertical="center"/>
    </xf>
    <xf numFmtId="164" fontId="0" fillId="0" borderId="23" xfId="0" applyNumberFormat="1" applyBorder="1" applyAlignment="1">
      <alignment horizontal="right" vertical="center"/>
    </xf>
    <xf numFmtId="164" fontId="0" fillId="0" borderId="18" xfId="0" applyNumberFormat="1" applyBorder="1" applyAlignment="1">
      <alignment horizontal="right" vertical="center"/>
    </xf>
    <xf numFmtId="164" fontId="0" fillId="0" borderId="4" xfId="0" applyNumberFormat="1" applyBorder="1" applyAlignment="1">
      <alignment horizontal="right" vertical="center"/>
    </xf>
    <xf numFmtId="164" fontId="0" fillId="0" borderId="5" xfId="0" applyNumberFormat="1" applyBorder="1" applyAlignment="1">
      <alignment horizontal="right" vertical="center"/>
    </xf>
    <xf numFmtId="0" fontId="1" fillId="0" borderId="12" xfId="0" applyFont="1" applyBorder="1" applyAlignment="1">
      <alignment horizontal="right"/>
    </xf>
    <xf numFmtId="0" fontId="1" fillId="0" borderId="13" xfId="0" applyFont="1" applyBorder="1" applyAlignment="1">
      <alignment horizontal="right"/>
    </xf>
    <xf numFmtId="0" fontId="1" fillId="0" borderId="16" xfId="0" applyFont="1" applyBorder="1" applyAlignment="1">
      <alignment horizontal="right"/>
    </xf>
    <xf numFmtId="0" fontId="1" fillId="0" borderId="38" xfId="0" applyFont="1" applyBorder="1" applyAlignment="1">
      <alignment horizontal="center" vertical="center"/>
    </xf>
    <xf numFmtId="0" fontId="1" fillId="0" borderId="39" xfId="0" applyFont="1" applyBorder="1" applyAlignment="1">
      <alignment horizontal="center" vertical="center"/>
    </xf>
    <xf numFmtId="164" fontId="0" fillId="0" borderId="18" xfId="0" applyNumberFormat="1" applyBorder="1" applyAlignment="1">
      <alignment horizontal="center" vertical="center"/>
    </xf>
    <xf numFmtId="164" fontId="0" fillId="0" borderId="4" xfId="0" applyNumberFormat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164" fontId="0" fillId="0" borderId="8" xfId="0" applyNumberFormat="1" applyBorder="1" applyAlignment="1">
      <alignment horizontal="center" vertical="center"/>
    </xf>
    <xf numFmtId="164" fontId="0" fillId="0" borderId="8" xfId="0" applyNumberFormat="1" applyBorder="1" applyAlignment="1">
      <alignment horizontal="right" vertical="center"/>
    </xf>
    <xf numFmtId="164" fontId="0" fillId="0" borderId="24" xfId="0" applyNumberFormat="1" applyBorder="1" applyAlignment="1">
      <alignment horizontal="right" vertical="center"/>
    </xf>
    <xf numFmtId="0" fontId="0" fillId="0" borderId="34" xfId="0" applyBorder="1" applyAlignment="1">
      <alignment horizontal="center"/>
    </xf>
    <xf numFmtId="0" fontId="0" fillId="0" borderId="13" xfId="0" applyBorder="1" applyAlignment="1">
      <alignment horizontal="center"/>
    </xf>
    <xf numFmtId="0" fontId="1" fillId="2" borderId="15" xfId="0" applyFont="1" applyFill="1" applyBorder="1" applyAlignment="1">
      <alignment horizontal="center"/>
    </xf>
    <xf numFmtId="0" fontId="1" fillId="3" borderId="16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S34"/>
  <sheetViews>
    <sheetView topLeftCell="A8" workbookViewId="0">
      <selection activeCell="B1" sqref="B1:G33"/>
    </sheetView>
  </sheetViews>
  <sheetFormatPr defaultColWidth="11.375" defaultRowHeight="14.25"/>
  <cols>
    <col min="2" max="2" width="31.875" customWidth="1"/>
    <col min="3" max="3" width="19.375" customWidth="1"/>
    <col min="6" max="6" width="16.375" customWidth="1"/>
    <col min="7" max="7" width="14.625" customWidth="1"/>
    <col min="8" max="9" width="12.125" bestFit="1" customWidth="1"/>
  </cols>
  <sheetData>
    <row r="1" spans="2:19" ht="25.5" customHeight="1" thickTop="1">
      <c r="B1" s="18"/>
      <c r="C1" s="19">
        <v>2025</v>
      </c>
      <c r="D1" s="19"/>
      <c r="E1" s="19"/>
      <c r="F1" s="19"/>
      <c r="G1" s="20"/>
      <c r="H1" s="37" t="s">
        <v>21</v>
      </c>
      <c r="J1" s="18"/>
      <c r="K1" s="19"/>
      <c r="L1" s="19">
        <v>2020</v>
      </c>
      <c r="M1" s="19"/>
      <c r="N1" s="19"/>
      <c r="O1" s="19"/>
      <c r="P1" s="20"/>
    </row>
    <row r="2" spans="2:19" ht="14.25" customHeight="1">
      <c r="B2" s="54"/>
      <c r="C2" s="55"/>
      <c r="D2" s="60" t="s">
        <v>2</v>
      </c>
      <c r="E2" s="62" t="s">
        <v>3</v>
      </c>
      <c r="F2" s="62" t="s">
        <v>4</v>
      </c>
      <c r="G2" s="58" t="s">
        <v>5</v>
      </c>
      <c r="H2" s="37"/>
      <c r="J2" s="54"/>
      <c r="K2" s="55"/>
      <c r="L2" s="60" t="s">
        <v>2</v>
      </c>
      <c r="M2" s="62" t="s">
        <v>3</v>
      </c>
      <c r="N2" s="62" t="s">
        <v>4</v>
      </c>
      <c r="O2" s="62" t="s">
        <v>5</v>
      </c>
      <c r="P2" s="27"/>
    </row>
    <row r="3" spans="2:19" ht="15">
      <c r="B3" s="54"/>
      <c r="C3" s="55"/>
      <c r="D3" s="61"/>
      <c r="E3" s="63"/>
      <c r="F3" s="63"/>
      <c r="G3" s="59"/>
      <c r="H3" s="37"/>
      <c r="J3" s="54"/>
      <c r="K3" s="55"/>
      <c r="L3" s="61"/>
      <c r="M3" s="63"/>
      <c r="N3" s="63"/>
      <c r="O3" s="63"/>
      <c r="P3" s="27"/>
    </row>
    <row r="4" spans="2:19" ht="15.75" thickBot="1">
      <c r="B4" s="56"/>
      <c r="C4" s="57"/>
      <c r="D4" s="61"/>
      <c r="E4" s="63"/>
      <c r="F4" s="63"/>
      <c r="G4" s="59"/>
      <c r="H4" s="37"/>
      <c r="J4" s="56"/>
      <c r="K4" s="57"/>
      <c r="L4" s="61"/>
      <c r="M4" s="63"/>
      <c r="N4" s="63"/>
      <c r="O4" s="63"/>
      <c r="P4" s="27"/>
    </row>
    <row r="5" spans="2:19" ht="15.75" thickBot="1">
      <c r="B5" s="51" t="s">
        <v>6</v>
      </c>
      <c r="C5" s="52"/>
      <c r="D5" s="52"/>
      <c r="E5" s="52"/>
      <c r="F5" s="52"/>
      <c r="G5" s="53"/>
      <c r="H5" s="37"/>
      <c r="J5" s="51" t="s">
        <v>6</v>
      </c>
      <c r="K5" s="52"/>
      <c r="L5" s="52"/>
      <c r="M5" s="52"/>
      <c r="N5" s="52"/>
      <c r="O5" s="92"/>
      <c r="P5" s="27"/>
    </row>
    <row r="6" spans="2:19" ht="15">
      <c r="B6" s="21" t="s">
        <v>0</v>
      </c>
      <c r="C6" s="6"/>
      <c r="D6" s="6"/>
      <c r="E6" s="6"/>
      <c r="F6" s="11">
        <v>14299</v>
      </c>
      <c r="G6" s="22">
        <f>F6*1.21</f>
        <v>17301.79</v>
      </c>
      <c r="H6" s="37"/>
      <c r="J6" s="21" t="s">
        <v>0</v>
      </c>
      <c r="K6" s="6"/>
      <c r="L6" s="6"/>
      <c r="M6" s="6"/>
      <c r="N6" s="11">
        <v>14989</v>
      </c>
      <c r="O6" s="11">
        <f>N6*1.21</f>
        <v>18136.689999999999</v>
      </c>
      <c r="P6" s="27"/>
    </row>
    <row r="7" spans="2:19" ht="15">
      <c r="B7" s="23" t="s">
        <v>1</v>
      </c>
      <c r="C7" s="1"/>
      <c r="D7" s="1"/>
      <c r="E7" s="1"/>
      <c r="F7" s="10">
        <v>21689</v>
      </c>
      <c r="G7" s="24">
        <f>F7*1.21</f>
        <v>26243.69</v>
      </c>
      <c r="H7" s="37"/>
      <c r="J7" s="23" t="s">
        <v>1</v>
      </c>
      <c r="K7" s="1"/>
      <c r="L7" s="1"/>
      <c r="M7" s="1"/>
      <c r="N7" s="10">
        <v>22735</v>
      </c>
      <c r="O7" s="10">
        <f>N7*1.21</f>
        <v>27509.35</v>
      </c>
      <c r="P7" s="27"/>
    </row>
    <row r="8" spans="2:19" ht="15">
      <c r="B8" s="64" t="s">
        <v>7</v>
      </c>
      <c r="C8" s="65"/>
      <c r="D8" s="65"/>
      <c r="E8" s="66"/>
      <c r="F8" s="13">
        <f>SUM(F6:F7)</f>
        <v>35988</v>
      </c>
      <c r="G8" s="25">
        <f>SUM(G6:G7)</f>
        <v>43545.479999999996</v>
      </c>
      <c r="H8" s="38">
        <f>(G8/O8)</f>
        <v>0.95398155020676501</v>
      </c>
      <c r="J8" s="64" t="s">
        <v>7</v>
      </c>
      <c r="K8" s="65"/>
      <c r="L8" s="65"/>
      <c r="M8" s="66"/>
      <c r="N8" s="13">
        <f>SUM(N6:N7)</f>
        <v>37724</v>
      </c>
      <c r="O8" s="13">
        <f>SUM(O6:O7)</f>
        <v>45646.039999999994</v>
      </c>
      <c r="P8" s="27"/>
    </row>
    <row r="9" spans="2:19" ht="15.75" thickBot="1">
      <c r="B9" s="26"/>
      <c r="G9" s="27"/>
      <c r="H9" s="38"/>
      <c r="J9" s="26"/>
      <c r="P9" s="27"/>
    </row>
    <row r="10" spans="2:19" ht="15.75" thickBot="1">
      <c r="B10" s="67" t="s">
        <v>8</v>
      </c>
      <c r="C10" s="68"/>
      <c r="D10" s="68"/>
      <c r="E10" s="68"/>
      <c r="F10" s="68"/>
      <c r="G10" s="69"/>
      <c r="H10" s="38"/>
      <c r="J10" s="67" t="s">
        <v>8</v>
      </c>
      <c r="K10" s="68"/>
      <c r="L10" s="68"/>
      <c r="M10" s="68"/>
      <c r="N10" s="68"/>
      <c r="O10" s="93"/>
      <c r="P10" s="27"/>
      <c r="R10">
        <f>3.25/80.75</f>
        <v>4.0247678018575851E-2</v>
      </c>
      <c r="S10">
        <f>R10*100</f>
        <v>4.0247678018575854</v>
      </c>
    </row>
    <row r="11" spans="2:19" ht="25.5" customHeight="1">
      <c r="B11" s="71" t="s">
        <v>14</v>
      </c>
      <c r="C11" s="8" t="s">
        <v>9</v>
      </c>
      <c r="D11" s="84">
        <v>84</v>
      </c>
      <c r="E11" s="84">
        <f>D11*1.21</f>
        <v>101.64</v>
      </c>
      <c r="F11" s="76">
        <f>600*D11</f>
        <v>50400</v>
      </c>
      <c r="G11" s="73">
        <f>600*E11</f>
        <v>60984</v>
      </c>
      <c r="H11" s="38">
        <f>85000*G11/$G$17</f>
        <v>40673.347070873402</v>
      </c>
      <c r="I11" s="48"/>
      <c r="J11" s="71" t="s">
        <v>14</v>
      </c>
      <c r="K11" s="8" t="s">
        <v>9</v>
      </c>
      <c r="L11" s="84">
        <v>80.75</v>
      </c>
      <c r="M11" s="84">
        <f>L11*1.21</f>
        <v>97.707499999999996</v>
      </c>
      <c r="N11" s="76">
        <f>600*L11</f>
        <v>48450</v>
      </c>
      <c r="O11" s="76">
        <f>600*M11</f>
        <v>58624.5</v>
      </c>
      <c r="P11" s="27"/>
    </row>
    <row r="12" spans="2:19" ht="15">
      <c r="B12" s="71"/>
      <c r="C12" s="2" t="s">
        <v>10</v>
      </c>
      <c r="D12" s="85"/>
      <c r="E12" s="85"/>
      <c r="F12" s="77"/>
      <c r="G12" s="74"/>
      <c r="H12" s="38">
        <f t="shared" ref="H12:H16" si="0">85000*G12/$G$17</f>
        <v>0</v>
      </c>
      <c r="J12" s="71"/>
      <c r="K12" s="2" t="s">
        <v>10</v>
      </c>
      <c r="L12" s="85"/>
      <c r="M12" s="85"/>
      <c r="N12" s="77"/>
      <c r="O12" s="77"/>
      <c r="P12" s="27"/>
    </row>
    <row r="13" spans="2:19" ht="24" customHeight="1">
      <c r="B13" s="71"/>
      <c r="C13" s="4" t="s">
        <v>11</v>
      </c>
      <c r="D13" s="10"/>
      <c r="E13" s="11"/>
      <c r="F13" s="9">
        <v>37800</v>
      </c>
      <c r="G13" s="28">
        <f>F13*1.21</f>
        <v>45738</v>
      </c>
      <c r="H13" s="38">
        <f t="shared" si="0"/>
        <v>30505.010303155053</v>
      </c>
      <c r="I13" s="48"/>
      <c r="J13" s="71"/>
      <c r="K13" s="4" t="s">
        <v>11</v>
      </c>
      <c r="L13" s="10"/>
      <c r="M13" s="11"/>
      <c r="N13" s="9">
        <v>37800</v>
      </c>
      <c r="O13" s="9">
        <f>N13*1.21</f>
        <v>45738</v>
      </c>
      <c r="P13" s="27"/>
    </row>
    <row r="14" spans="2:19" ht="39">
      <c r="B14" s="71"/>
      <c r="C14" s="3" t="s">
        <v>9</v>
      </c>
      <c r="D14" s="86">
        <v>136</v>
      </c>
      <c r="E14" s="86">
        <f t="shared" ref="E14" si="1">D14*1.21</f>
        <v>164.56</v>
      </c>
      <c r="F14" s="78">
        <f>50*D14</f>
        <v>6800</v>
      </c>
      <c r="G14" s="75">
        <f>50*E14</f>
        <v>8228</v>
      </c>
      <c r="H14" s="38">
        <f t="shared" si="0"/>
        <v>5487.6738111495861</v>
      </c>
      <c r="I14" s="48"/>
      <c r="J14" s="71"/>
      <c r="K14" s="3" t="s">
        <v>9</v>
      </c>
      <c r="L14" s="86">
        <v>103.48</v>
      </c>
      <c r="M14" s="86">
        <f t="shared" ref="M14" si="2">L14*1.21</f>
        <v>125.21080000000001</v>
      </c>
      <c r="N14" s="78">
        <f>50*L14</f>
        <v>5174</v>
      </c>
      <c r="O14" s="78">
        <f>50*M14</f>
        <v>6260.54</v>
      </c>
      <c r="P14" s="27"/>
      <c r="R14">
        <f>40673.35/84</f>
        <v>484.20654761904763</v>
      </c>
    </row>
    <row r="15" spans="2:19" ht="15">
      <c r="B15" s="71"/>
      <c r="C15" s="2" t="s">
        <v>13</v>
      </c>
      <c r="D15" s="85"/>
      <c r="E15" s="85"/>
      <c r="F15" s="77"/>
      <c r="G15" s="74"/>
      <c r="H15" s="38">
        <f t="shared" si="0"/>
        <v>0</v>
      </c>
      <c r="J15" s="71"/>
      <c r="K15" s="2" t="s">
        <v>13</v>
      </c>
      <c r="L15" s="85"/>
      <c r="M15" s="85"/>
      <c r="N15" s="77"/>
      <c r="O15" s="77"/>
      <c r="P15" s="27"/>
    </row>
    <row r="16" spans="2:19" ht="24" customHeight="1">
      <c r="B16" s="71"/>
      <c r="C16" s="5" t="s">
        <v>11</v>
      </c>
      <c r="D16" s="12"/>
      <c r="E16" s="12"/>
      <c r="F16" s="9">
        <v>10326.959999999999</v>
      </c>
      <c r="G16" s="28">
        <f>F16*1.21</f>
        <v>12495.621599999999</v>
      </c>
      <c r="H16" s="38">
        <f t="shared" si="0"/>
        <v>8333.9688148219593</v>
      </c>
      <c r="J16" s="71"/>
      <c r="K16" s="5" t="s">
        <v>11</v>
      </c>
      <c r="L16" s="12"/>
      <c r="M16" s="12"/>
      <c r="N16" s="9">
        <v>10326.959999999999</v>
      </c>
      <c r="O16" s="9">
        <f>N16*1.21</f>
        <v>12495.621599999999</v>
      </c>
      <c r="P16" s="27"/>
      <c r="R16">
        <f>484*80.75</f>
        <v>39083</v>
      </c>
    </row>
    <row r="17" spans="2:16" ht="15">
      <c r="B17" s="72"/>
      <c r="C17" s="70" t="s">
        <v>12</v>
      </c>
      <c r="D17" s="65"/>
      <c r="E17" s="66"/>
      <c r="F17" s="14">
        <f>SUM(F11:F16)</f>
        <v>105326.95999999999</v>
      </c>
      <c r="G17" s="29">
        <f>SUM(G11:G16)</f>
        <v>127445.6216</v>
      </c>
      <c r="H17" s="38">
        <f t="shared" ref="H17:H29" si="3">(G17/O17)</f>
        <v>1.0351446315592503</v>
      </c>
      <c r="J17" s="72"/>
      <c r="K17" s="70" t="s">
        <v>12</v>
      </c>
      <c r="L17" s="65"/>
      <c r="M17" s="66"/>
      <c r="N17" s="14">
        <f>SUM(N11:N16)</f>
        <v>101750.95999999999</v>
      </c>
      <c r="O17" s="14">
        <f>SUM(O11:O16)</f>
        <v>123118.66159999999</v>
      </c>
      <c r="P17" s="27"/>
    </row>
    <row r="18" spans="2:16" ht="15">
      <c r="B18" s="26"/>
      <c r="G18" s="27"/>
      <c r="H18" s="38"/>
      <c r="J18" s="26"/>
      <c r="P18" s="27"/>
    </row>
    <row r="19" spans="2:16" ht="15">
      <c r="B19" s="54"/>
      <c r="C19" s="55"/>
      <c r="D19" s="60" t="s">
        <v>15</v>
      </c>
      <c r="E19" s="62" t="s">
        <v>16</v>
      </c>
      <c r="F19" s="62" t="s">
        <v>4</v>
      </c>
      <c r="G19" s="58" t="s">
        <v>5</v>
      </c>
      <c r="H19" s="37"/>
      <c r="J19" s="54"/>
      <c r="K19" s="55"/>
      <c r="L19" s="60" t="s">
        <v>15</v>
      </c>
      <c r="M19" s="62" t="s">
        <v>16</v>
      </c>
      <c r="N19" s="62" t="s">
        <v>4</v>
      </c>
      <c r="O19" s="62" t="s">
        <v>5</v>
      </c>
      <c r="P19" s="27"/>
    </row>
    <row r="20" spans="2:16" ht="15">
      <c r="B20" s="54"/>
      <c r="C20" s="55"/>
      <c r="D20" s="61"/>
      <c r="E20" s="63"/>
      <c r="F20" s="63"/>
      <c r="G20" s="59"/>
      <c r="H20" s="38"/>
      <c r="J20" s="54"/>
      <c r="K20" s="55"/>
      <c r="L20" s="61"/>
      <c r="M20" s="63"/>
      <c r="N20" s="63"/>
      <c r="O20" s="63"/>
      <c r="P20" s="27"/>
    </row>
    <row r="21" spans="2:16" ht="15.75" thickBot="1">
      <c r="B21" s="56"/>
      <c r="C21" s="57"/>
      <c r="D21" s="61"/>
      <c r="E21" s="63"/>
      <c r="F21" s="63"/>
      <c r="G21" s="59"/>
      <c r="H21" s="37"/>
      <c r="J21" s="56"/>
      <c r="K21" s="57"/>
      <c r="L21" s="61"/>
      <c r="M21" s="63"/>
      <c r="N21" s="63"/>
      <c r="O21" s="63"/>
      <c r="P21" s="27"/>
    </row>
    <row r="22" spans="2:16" ht="15.75" thickBot="1">
      <c r="B22" s="67" t="s">
        <v>8</v>
      </c>
      <c r="C22" s="68"/>
      <c r="D22" s="68"/>
      <c r="E22" s="68"/>
      <c r="F22" s="68"/>
      <c r="G22" s="69"/>
      <c r="H22" s="38"/>
      <c r="J22" s="67" t="s">
        <v>8</v>
      </c>
      <c r="K22" s="68"/>
      <c r="L22" s="68"/>
      <c r="M22" s="68"/>
      <c r="N22" s="68"/>
      <c r="O22" s="93"/>
      <c r="P22" s="27"/>
    </row>
    <row r="23" spans="2:16" ht="26.25">
      <c r="B23" s="82" t="s">
        <v>14</v>
      </c>
      <c r="C23" s="8" t="s">
        <v>24</v>
      </c>
      <c r="D23" s="87">
        <v>79.8</v>
      </c>
      <c r="E23" s="87">
        <f>D23*1.21</f>
        <v>96.557999999999993</v>
      </c>
      <c r="F23" s="88">
        <f>+C24*D23</f>
        <v>43092</v>
      </c>
      <c r="G23" s="89">
        <f>+C24*E23</f>
        <v>52141.319999999992</v>
      </c>
      <c r="H23" s="38">
        <f t="shared" si="3"/>
        <v>0.76730769230769214</v>
      </c>
      <c r="J23" s="82" t="s">
        <v>14</v>
      </c>
      <c r="K23" s="8" t="s">
        <v>17</v>
      </c>
      <c r="L23" s="87">
        <v>26</v>
      </c>
      <c r="M23" s="87">
        <f>L23*1.21</f>
        <v>31.46</v>
      </c>
      <c r="N23" s="88">
        <f>L23*2160</f>
        <v>56160</v>
      </c>
      <c r="O23" s="88">
        <f>2160*M23</f>
        <v>67953.600000000006</v>
      </c>
      <c r="P23" s="27"/>
    </row>
    <row r="24" spans="2:16" ht="15.75" thickBot="1">
      <c r="B24" s="83"/>
      <c r="C24" s="47">
        <v>540</v>
      </c>
      <c r="D24" s="87"/>
      <c r="E24" s="87"/>
      <c r="F24" s="88"/>
      <c r="G24" s="89"/>
      <c r="H24" s="38"/>
      <c r="J24" s="83"/>
      <c r="K24" s="7" t="s">
        <v>18</v>
      </c>
      <c r="L24" s="87"/>
      <c r="M24" s="87"/>
      <c r="N24" s="88"/>
      <c r="O24" s="88"/>
      <c r="P24" s="27"/>
    </row>
    <row r="25" spans="2:16" ht="15.75" thickBot="1">
      <c r="B25" s="90"/>
      <c r="C25" s="91"/>
      <c r="D25" s="91"/>
      <c r="E25" s="91"/>
      <c r="F25" s="15">
        <f>F23</f>
        <v>43092</v>
      </c>
      <c r="G25" s="30">
        <f>G23</f>
        <v>52141.319999999992</v>
      </c>
      <c r="H25" s="38">
        <f t="shared" si="3"/>
        <v>0.76730769230769214</v>
      </c>
      <c r="J25" s="90"/>
      <c r="K25" s="91"/>
      <c r="L25" s="91"/>
      <c r="M25" s="91"/>
      <c r="N25" s="15">
        <f>N23</f>
        <v>56160</v>
      </c>
      <c r="O25" s="16">
        <f>O23</f>
        <v>67953.600000000006</v>
      </c>
      <c r="P25" s="27"/>
    </row>
    <row r="26" spans="2:16" ht="15.75" thickBot="1">
      <c r="B26" s="26"/>
      <c r="G26" s="27"/>
      <c r="H26" s="38"/>
      <c r="J26" s="26"/>
      <c r="P26" s="27"/>
    </row>
    <row r="27" spans="2:16" ht="15.75" thickBot="1">
      <c r="B27" s="26"/>
      <c r="C27" s="79" t="s">
        <v>19</v>
      </c>
      <c r="D27" s="80"/>
      <c r="E27" s="81"/>
      <c r="F27" s="15">
        <f>F17+F25</f>
        <v>148418.96</v>
      </c>
      <c r="G27" s="31">
        <f>G17+G25</f>
        <v>179586.94159999999</v>
      </c>
      <c r="H27" s="38">
        <f t="shared" si="3"/>
        <v>0.93989017608404124</v>
      </c>
      <c r="J27" s="26"/>
      <c r="K27" s="79" t="s">
        <v>19</v>
      </c>
      <c r="L27" s="80"/>
      <c r="M27" s="81"/>
      <c r="N27" s="15">
        <f>N17+N25</f>
        <v>157910.96</v>
      </c>
      <c r="O27" s="15">
        <f>O17+O25</f>
        <v>191072.2616</v>
      </c>
      <c r="P27" s="27"/>
    </row>
    <row r="28" spans="2:16" ht="15.75" thickBot="1">
      <c r="B28" s="26"/>
      <c r="C28" s="32"/>
      <c r="D28" s="32"/>
      <c r="E28" s="32"/>
      <c r="G28" s="27"/>
      <c r="H28" s="38"/>
      <c r="J28" s="26"/>
      <c r="K28" s="32"/>
      <c r="L28" s="32"/>
      <c r="M28" s="32"/>
      <c r="P28" s="27"/>
    </row>
    <row r="29" spans="2:16" ht="15.75" thickBot="1">
      <c r="B29" s="26"/>
      <c r="C29" s="79" t="s">
        <v>20</v>
      </c>
      <c r="D29" s="80"/>
      <c r="E29" s="81"/>
      <c r="F29" s="17">
        <f>F27+F8</f>
        <v>184406.96</v>
      </c>
      <c r="G29" s="33">
        <f>G27+G8</f>
        <v>223132.4216</v>
      </c>
      <c r="H29" s="38">
        <f t="shared" si="3"/>
        <v>0.94260739491550993</v>
      </c>
      <c r="J29" s="26"/>
      <c r="K29" s="79" t="s">
        <v>20</v>
      </c>
      <c r="L29" s="80"/>
      <c r="M29" s="81"/>
      <c r="N29" s="17">
        <f>N27+N8</f>
        <v>195634.96</v>
      </c>
      <c r="O29" s="17">
        <f>O27+O8</f>
        <v>236718.30160000001</v>
      </c>
      <c r="P29" s="27"/>
    </row>
    <row r="30" spans="2:16" ht="15.75" thickBot="1">
      <c r="B30" s="34"/>
      <c r="C30" s="35"/>
      <c r="D30" s="35"/>
      <c r="E30" s="35"/>
      <c r="F30" s="35"/>
      <c r="G30" s="36"/>
      <c r="H30" s="38"/>
      <c r="J30" s="34"/>
      <c r="K30" s="35"/>
      <c r="L30" s="35"/>
      <c r="M30" s="35"/>
      <c r="N30" s="35"/>
      <c r="O30" s="35"/>
      <c r="P30" s="36"/>
    </row>
    <row r="31" spans="2:16" ht="15.75" thickTop="1" thickBot="1"/>
    <row r="32" spans="2:16" ht="15" thickTop="1">
      <c r="B32" s="39" t="s">
        <v>23</v>
      </c>
      <c r="C32" s="40">
        <v>360</v>
      </c>
      <c r="D32" s="41">
        <f>+D23</f>
        <v>79.8</v>
      </c>
      <c r="E32" s="41">
        <f>+E23</f>
        <v>96.557999999999993</v>
      </c>
      <c r="F32" s="41"/>
      <c r="G32" s="42">
        <f>+E32*C32</f>
        <v>34760.879999999997</v>
      </c>
    </row>
    <row r="33" spans="2:7" ht="15" thickBot="1">
      <c r="B33" s="43" t="s">
        <v>22</v>
      </c>
      <c r="C33" s="44">
        <v>540</v>
      </c>
      <c r="D33" s="45">
        <f>+D23</f>
        <v>79.8</v>
      </c>
      <c r="E33" s="45">
        <f>+E23</f>
        <v>96.557999999999993</v>
      </c>
      <c r="F33" s="45"/>
      <c r="G33" s="46">
        <f>+E33*C33</f>
        <v>52141.319999999992</v>
      </c>
    </row>
    <row r="34" spans="2:7" ht="15" thickTop="1"/>
  </sheetData>
  <mergeCells count="64">
    <mergeCell ref="J25:M25"/>
    <mergeCell ref="K27:M27"/>
    <mergeCell ref="K29:M29"/>
    <mergeCell ref="J22:O22"/>
    <mergeCell ref="J23:J24"/>
    <mergeCell ref="L23:L24"/>
    <mergeCell ref="M23:M24"/>
    <mergeCell ref="N23:N24"/>
    <mergeCell ref="O23:O24"/>
    <mergeCell ref="J19:K21"/>
    <mergeCell ref="L19:L21"/>
    <mergeCell ref="M19:M21"/>
    <mergeCell ref="N19:N21"/>
    <mergeCell ref="O19:O21"/>
    <mergeCell ref="J5:O5"/>
    <mergeCell ref="J8:M8"/>
    <mergeCell ref="J10:O10"/>
    <mergeCell ref="J11:J17"/>
    <mergeCell ref="L11:L12"/>
    <mergeCell ref="M11:M12"/>
    <mergeCell ref="N11:N12"/>
    <mergeCell ref="O11:O12"/>
    <mergeCell ref="L14:L15"/>
    <mergeCell ref="M14:M15"/>
    <mergeCell ref="N14:N15"/>
    <mergeCell ref="O14:O15"/>
    <mergeCell ref="K17:M17"/>
    <mergeCell ref="J2:K4"/>
    <mergeCell ref="L2:L4"/>
    <mergeCell ref="M2:M4"/>
    <mergeCell ref="N2:N4"/>
    <mergeCell ref="O2:O4"/>
    <mergeCell ref="C27:E27"/>
    <mergeCell ref="C29:E29"/>
    <mergeCell ref="B23:B24"/>
    <mergeCell ref="D11:D12"/>
    <mergeCell ref="E11:E12"/>
    <mergeCell ref="D14:D15"/>
    <mergeCell ref="E14:E15"/>
    <mergeCell ref="B22:G22"/>
    <mergeCell ref="D23:D24"/>
    <mergeCell ref="E23:E24"/>
    <mergeCell ref="F23:F24"/>
    <mergeCell ref="G23:G24"/>
    <mergeCell ref="B25:E25"/>
    <mergeCell ref="B8:E8"/>
    <mergeCell ref="B10:G10"/>
    <mergeCell ref="C17:E17"/>
    <mergeCell ref="B11:B17"/>
    <mergeCell ref="B19:C21"/>
    <mergeCell ref="D19:D21"/>
    <mergeCell ref="E19:E21"/>
    <mergeCell ref="F19:F21"/>
    <mergeCell ref="G19:G21"/>
    <mergeCell ref="G11:G12"/>
    <mergeCell ref="G14:G15"/>
    <mergeCell ref="F11:F12"/>
    <mergeCell ref="F14:F15"/>
    <mergeCell ref="B5:G5"/>
    <mergeCell ref="B2:C4"/>
    <mergeCell ref="G2:G4"/>
    <mergeCell ref="D2:D4"/>
    <mergeCell ref="E2:E4"/>
    <mergeCell ref="F2:F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5"/>
  <sheetViews>
    <sheetView tabSelected="1" workbookViewId="0">
      <selection activeCell="A12" sqref="A12:F12"/>
    </sheetView>
  </sheetViews>
  <sheetFormatPr defaultColWidth="11.375" defaultRowHeight="14.25"/>
  <sheetData>
    <row r="1" spans="1:6" s="50" customFormat="1" ht="15">
      <c r="A1" s="49" t="s">
        <v>27</v>
      </c>
      <c r="B1" s="49"/>
    </row>
    <row r="2" spans="1:6" ht="15" thickBot="1"/>
    <row r="3" spans="1:6" ht="15" thickTop="1">
      <c r="A3" s="18"/>
      <c r="B3" s="19">
        <v>2025</v>
      </c>
      <c r="C3" s="19"/>
      <c r="D3" s="19"/>
      <c r="E3" s="19"/>
      <c r="F3" s="20"/>
    </row>
    <row r="4" spans="1:6">
      <c r="A4" s="54"/>
      <c r="B4" s="55"/>
      <c r="C4" s="60" t="s">
        <v>2</v>
      </c>
      <c r="D4" s="62" t="s">
        <v>3</v>
      </c>
      <c r="E4" s="62" t="s">
        <v>4</v>
      </c>
      <c r="F4" s="58" t="s">
        <v>5</v>
      </c>
    </row>
    <row r="5" spans="1:6">
      <c r="A5" s="54"/>
      <c r="B5" s="55"/>
      <c r="C5" s="61"/>
      <c r="D5" s="63"/>
      <c r="E5" s="63"/>
      <c r="F5" s="59"/>
    </row>
    <row r="6" spans="1:6" ht="40.5" customHeight="1" thickBot="1">
      <c r="A6" s="56"/>
      <c r="B6" s="57"/>
      <c r="C6" s="61"/>
      <c r="D6" s="63"/>
      <c r="E6" s="63"/>
      <c r="F6" s="59"/>
    </row>
    <row r="7" spans="1:6" ht="15.75" thickBot="1">
      <c r="A7" s="51" t="s">
        <v>6</v>
      </c>
      <c r="B7" s="52"/>
      <c r="C7" s="52"/>
      <c r="D7" s="52"/>
      <c r="E7" s="52"/>
      <c r="F7" s="53"/>
    </row>
    <row r="8" spans="1:6" ht="15">
      <c r="A8" s="21" t="s">
        <v>0</v>
      </c>
      <c r="B8" s="6"/>
      <c r="C8" s="6"/>
      <c r="D8" s="6"/>
      <c r="E8" s="11"/>
      <c r="F8" s="22"/>
    </row>
    <row r="9" spans="1:6" ht="15">
      <c r="A9" s="23" t="s">
        <v>1</v>
      </c>
      <c r="B9" s="1"/>
      <c r="C9" s="1"/>
      <c r="D9" s="1"/>
      <c r="E9" s="10"/>
      <c r="F9" s="24"/>
    </row>
    <row r="10" spans="1:6" ht="15">
      <c r="A10" s="64" t="s">
        <v>7</v>
      </c>
      <c r="B10" s="65"/>
      <c r="C10" s="65"/>
      <c r="D10" s="66"/>
      <c r="E10" s="13"/>
      <c r="F10" s="25"/>
    </row>
    <row r="11" spans="1:6" ht="15" thickBot="1">
      <c r="A11" s="26"/>
      <c r="F11" s="27"/>
    </row>
    <row r="12" spans="1:6" ht="15.75" thickBot="1">
      <c r="A12" s="67" t="s">
        <v>8</v>
      </c>
      <c r="B12" s="68"/>
      <c r="C12" s="68"/>
      <c r="D12" s="68"/>
      <c r="E12" s="68"/>
      <c r="F12" s="69"/>
    </row>
    <row r="13" spans="1:6" ht="51.75" customHeight="1">
      <c r="A13" s="71" t="s">
        <v>14</v>
      </c>
      <c r="B13" s="8" t="s">
        <v>9</v>
      </c>
      <c r="C13" s="84"/>
      <c r="D13" s="84"/>
      <c r="E13" s="76"/>
      <c r="F13" s="73"/>
    </row>
    <row r="14" spans="1:6">
      <c r="A14" s="71"/>
      <c r="B14" s="2" t="s">
        <v>25</v>
      </c>
      <c r="C14" s="85"/>
      <c r="D14" s="85"/>
      <c r="E14" s="77"/>
      <c r="F14" s="74"/>
    </row>
    <row r="15" spans="1:6">
      <c r="A15" s="71"/>
      <c r="B15" s="4" t="s">
        <v>11</v>
      </c>
      <c r="C15" s="10"/>
      <c r="D15" s="11"/>
      <c r="E15" s="9">
        <v>25206.61</v>
      </c>
      <c r="F15" s="28">
        <f>E15*1.21</f>
        <v>30499.998100000001</v>
      </c>
    </row>
    <row r="16" spans="1:6" ht="38.25">
      <c r="A16" s="71"/>
      <c r="B16" s="3" t="s">
        <v>9</v>
      </c>
      <c r="C16" s="86"/>
      <c r="D16" s="86"/>
      <c r="E16" s="78"/>
      <c r="F16" s="75"/>
    </row>
    <row r="17" spans="1:6">
      <c r="A17" s="71"/>
      <c r="B17" s="2" t="s">
        <v>26</v>
      </c>
      <c r="C17" s="85"/>
      <c r="D17" s="85"/>
      <c r="E17" s="77"/>
      <c r="F17" s="74"/>
    </row>
    <row r="18" spans="1:6">
      <c r="A18" s="71"/>
      <c r="B18" s="5" t="s">
        <v>11</v>
      </c>
      <c r="C18" s="12"/>
      <c r="D18" s="12"/>
      <c r="E18" s="9">
        <v>6942.15</v>
      </c>
      <c r="F18" s="28">
        <f>E18*1.21</f>
        <v>8400.0014999999985</v>
      </c>
    </row>
    <row r="19" spans="1:6" ht="15">
      <c r="A19" s="72"/>
      <c r="B19" s="70" t="s">
        <v>12</v>
      </c>
      <c r="C19" s="65"/>
      <c r="D19" s="66"/>
      <c r="E19" s="14"/>
      <c r="F19" s="29"/>
    </row>
    <row r="20" spans="1:6">
      <c r="A20" s="26"/>
      <c r="F20" s="27"/>
    </row>
    <row r="21" spans="1:6">
      <c r="A21" s="54"/>
      <c r="B21" s="55"/>
      <c r="C21" s="60" t="s">
        <v>15</v>
      </c>
      <c r="D21" s="62" t="s">
        <v>16</v>
      </c>
      <c r="E21" s="62" t="s">
        <v>4</v>
      </c>
      <c r="F21" s="58" t="s">
        <v>5</v>
      </c>
    </row>
    <row r="22" spans="1:6">
      <c r="A22" s="54"/>
      <c r="B22" s="55"/>
      <c r="C22" s="61"/>
      <c r="D22" s="63"/>
      <c r="E22" s="63"/>
      <c r="F22" s="59"/>
    </row>
    <row r="23" spans="1:6" ht="15" thickBot="1">
      <c r="A23" s="56"/>
      <c r="B23" s="57"/>
      <c r="C23" s="61"/>
      <c r="D23" s="63"/>
      <c r="E23" s="63"/>
      <c r="F23" s="59"/>
    </row>
    <row r="24" spans="1:6" ht="15.75" thickBot="1">
      <c r="A24" s="67" t="s">
        <v>8</v>
      </c>
      <c r="B24" s="68"/>
      <c r="C24" s="68"/>
      <c r="D24" s="68"/>
      <c r="E24" s="68"/>
      <c r="F24" s="69"/>
    </row>
    <row r="25" spans="1:6" ht="38.25">
      <c r="A25" s="82" t="s">
        <v>14</v>
      </c>
      <c r="B25" s="8" t="s">
        <v>24</v>
      </c>
      <c r="C25" s="87"/>
      <c r="D25" s="87"/>
      <c r="E25" s="88"/>
      <c r="F25" s="89"/>
    </row>
    <row r="26" spans="1:6" ht="15" thickBot="1">
      <c r="A26" s="83"/>
      <c r="B26" s="47">
        <v>540</v>
      </c>
      <c r="C26" s="87"/>
      <c r="D26" s="87"/>
      <c r="E26" s="88"/>
      <c r="F26" s="89"/>
    </row>
    <row r="27" spans="1:6" ht="15.75" thickBot="1">
      <c r="A27" s="90"/>
      <c r="B27" s="91"/>
      <c r="C27" s="91"/>
      <c r="D27" s="91"/>
      <c r="E27" s="15"/>
      <c r="F27" s="30"/>
    </row>
    <row r="28" spans="1:6" ht="15" thickBot="1">
      <c r="A28" s="26"/>
      <c r="F28" s="27"/>
    </row>
    <row r="29" spans="1:6" ht="15.75" thickBot="1">
      <c r="A29" s="26"/>
      <c r="B29" s="79" t="s">
        <v>19</v>
      </c>
      <c r="C29" s="80"/>
      <c r="D29" s="81"/>
      <c r="E29" s="15"/>
      <c r="F29" s="15"/>
    </row>
    <row r="30" spans="1:6" ht="15.75" customHeight="1" thickBot="1">
      <c r="A30" s="26"/>
      <c r="B30" s="32"/>
      <c r="C30" s="32"/>
      <c r="D30" s="32"/>
      <c r="F30" s="27"/>
    </row>
    <row r="31" spans="1:6" ht="15.75" thickBot="1">
      <c r="A31" s="26"/>
      <c r="B31" s="79" t="s">
        <v>20</v>
      </c>
      <c r="C31" s="80"/>
      <c r="D31" s="81"/>
      <c r="E31" s="17"/>
      <c r="F31" s="17"/>
    </row>
    <row r="32" spans="1:6" ht="15" thickBot="1">
      <c r="A32" s="34"/>
      <c r="B32" s="35"/>
      <c r="C32" s="35"/>
      <c r="D32" s="35"/>
      <c r="E32" s="35"/>
      <c r="F32" s="36"/>
    </row>
    <row r="33" spans="1:1" ht="15" thickTop="1"/>
    <row r="35" spans="1:1">
      <c r="A35" t="s">
        <v>28</v>
      </c>
    </row>
  </sheetData>
  <mergeCells count="32">
    <mergeCell ref="E16:E17"/>
    <mergeCell ref="F16:F17"/>
    <mergeCell ref="B19:D19"/>
    <mergeCell ref="A21:B23"/>
    <mergeCell ref="C21:C23"/>
    <mergeCell ref="D21:D23"/>
    <mergeCell ref="E21:E23"/>
    <mergeCell ref="F21:F23"/>
    <mergeCell ref="A13:A19"/>
    <mergeCell ref="C13:C14"/>
    <mergeCell ref="D13:D14"/>
    <mergeCell ref="E13:E14"/>
    <mergeCell ref="F13:F14"/>
    <mergeCell ref="C16:C17"/>
    <mergeCell ref="D16:D17"/>
    <mergeCell ref="E4:E6"/>
    <mergeCell ref="F4:F6"/>
    <mergeCell ref="A7:F7"/>
    <mergeCell ref="A10:D10"/>
    <mergeCell ref="A12:F12"/>
    <mergeCell ref="A4:B6"/>
    <mergeCell ref="C4:C6"/>
    <mergeCell ref="D4:D6"/>
    <mergeCell ref="B29:D29"/>
    <mergeCell ref="C25:C26"/>
    <mergeCell ref="D25:D26"/>
    <mergeCell ref="B31:D31"/>
    <mergeCell ref="A24:F24"/>
    <mergeCell ref="A25:A26"/>
    <mergeCell ref="E25:E26"/>
    <mergeCell ref="F25:F26"/>
    <mergeCell ref="A27:D27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9258A234D62AC4D9C14EB0D87904E56" ma:contentTypeVersion="12" ma:contentTypeDescription="Crear nuevo documento." ma:contentTypeScope="" ma:versionID="a84a05d3d4a603aae45840525ab89885">
  <xsd:schema xmlns:xsd="http://www.w3.org/2001/XMLSchema" xmlns:xs="http://www.w3.org/2001/XMLSchema" xmlns:p="http://schemas.microsoft.com/office/2006/metadata/properties" xmlns:ns2="9bc4e219-a279-41aa-8f8c-855d47c18826" xmlns:ns3="e3e2664a-4298-401e-9fa6-8f5325dd2938" targetNamespace="http://schemas.microsoft.com/office/2006/metadata/properties" ma:root="true" ma:fieldsID="ade5adb3baf59392237852fbbb22f98e" ns2:_="" ns3:_="">
    <xsd:import namespace="9bc4e219-a279-41aa-8f8c-855d47c18826"/>
    <xsd:import namespace="e3e2664a-4298-401e-9fa6-8f5325dd293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Import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bc4e219-a279-41aa-8f8c-855d47c1882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Etiquetas de imagen" ma:readOnly="false" ma:fieldId="{5cf76f15-5ced-4ddc-b409-7134ff3c332f}" ma:taxonomyMulti="true" ma:sspId="f2a00314-ae30-474d-911b-f8e025e1af2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Importe" ma:index="19" nillable="true" ma:displayName="Importe" ma:format="Dropdown" ma:internalName="Import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3e2664a-4298-401e-9fa6-8f5325dd2938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8ff28f3c-319e-491d-9a0d-c2c93739f1ef}" ma:internalName="TaxCatchAll" ma:showField="CatchAllData" ma:web="ea16ffe6-f183-4c0e-a8d1-b0e45c5901a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bc4e219-a279-41aa-8f8c-855d47c18826">
      <Terms xmlns="http://schemas.microsoft.com/office/infopath/2007/PartnerControls"/>
    </lcf76f155ced4ddcb4097134ff3c332f>
    <Importe xmlns="9bc4e219-a279-41aa-8f8c-855d47c18826" xsi:nil="true"/>
    <TaxCatchAll xmlns="e3e2664a-4298-401e-9fa6-8f5325dd2938" xsi:nil="true"/>
  </documentManagement>
</p:properties>
</file>

<file path=customXml/itemProps1.xml><?xml version="1.0" encoding="utf-8"?>
<ds:datastoreItem xmlns:ds="http://schemas.openxmlformats.org/officeDocument/2006/customXml" ds:itemID="{9305D174-F9F8-464E-B049-B0299716809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bc4e219-a279-41aa-8f8c-855d47c18826"/>
    <ds:schemaRef ds:uri="e3e2664a-4298-401e-9fa6-8f5325dd293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AF65A5E-293D-40D1-A76B-F3EE351633A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78C9769-AF23-4CA6-9318-24A0DDF698F0}">
  <ds:schemaRefs>
    <ds:schemaRef ds:uri="http://schemas.microsoft.com/office/2006/metadata/properties"/>
    <ds:schemaRef ds:uri="http://schemas.microsoft.com/office/infopath/2007/PartnerControls"/>
    <ds:schemaRef ds:uri="9bc4e219-a279-41aa-8f8c-855d47c18826"/>
    <ds:schemaRef ds:uri="e3e2664a-4298-401e-9fa6-8f5325dd2938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2</vt:i4>
      </vt:variant>
    </vt:vector>
  </HeadingPairs>
  <TitlesOfParts>
    <vt:vector size="2" baseType="lpstr">
      <vt:lpstr>Hoja1</vt:lpstr>
      <vt:lpstr>DEF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Arturo Delgado Molina</dc:creator>
  <cp:lastModifiedBy>Raquel Fornas Pizarro</cp:lastModifiedBy>
  <dcterms:created xsi:type="dcterms:W3CDTF">2024-10-01T09:04:48Z</dcterms:created>
  <dcterms:modified xsi:type="dcterms:W3CDTF">2025-03-20T15:42:08Z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0x010100E9258A234D62AC4D9C14EB0D87904E56</vt:lpwstr>
  </property>
  <property fmtid="{D5CDD505-2E9C-101B-9397-08002B2CF9AE}" pid="3" name="MediaServiceImageTags">
    <vt:lpwstr/>
  </property>
</Properties>
</file>